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ere pe produs" sheetId="1" r:id="rId4"/>
    <sheet state="visible" name="Analiza inventarului" sheetId="2" r:id="rId5"/>
    <sheet state="visible" name="Cantitatea comenzii economice" sheetId="3" r:id="rId6"/>
  </sheets>
  <definedNames/>
  <calcPr/>
  <extLst>
    <ext uri="GoogleSheetsCustomDataVersion1">
      <go:sheetsCustomData xmlns:go="http://customooxmlschemas.google.com/" r:id="rId7" roundtripDataSignature="AMtx7mj8UXW1SA+g4n812ZbzqCOdCauaLQ=="/>
    </ext>
  </extLst>
</workbook>
</file>

<file path=xl/sharedStrings.xml><?xml version="1.0" encoding="utf-8"?>
<sst xmlns="http://schemas.openxmlformats.org/spreadsheetml/2006/main" count="54" uniqueCount="41">
  <si>
    <t>Instrucțiuni</t>
  </si>
  <si>
    <t>Reține că numerele evidențiate sunt utilizate ca exemplu și ar trebui înlocuite cu datele financiare ale întreprinderii tale.</t>
  </si>
  <si>
    <t>*Moneda națională Lei moldovenești (MDL)</t>
  </si>
  <si>
    <t>Inventarierea inventarului pe grupe de produse</t>
  </si>
  <si>
    <t>Reconcilierea stocurilor de produse finite pe grupe de produse</t>
  </si>
  <si>
    <t>*MDL</t>
  </si>
  <si>
    <t>Produs A</t>
  </si>
  <si>
    <t>Produs B</t>
  </si>
  <si>
    <t>Produs C</t>
  </si>
  <si>
    <t>Produs D</t>
  </si>
  <si>
    <t>Total</t>
  </si>
  <si>
    <t>Procent din total (%)</t>
  </si>
  <si>
    <t>Cifra de afaceri de inventariere</t>
  </si>
  <si>
    <t>Zilele de inventar restante</t>
  </si>
  <si>
    <t>Cifra de afaceri din stoc poate fi calculată în trei moduri:</t>
  </si>
  <si>
    <t>1) Costul bunurilor vândute (COGS)÷inventar</t>
  </si>
  <si>
    <t>Cel mai exact deoarece stocul este înregistrat la cost și nu la valoarea de piață.</t>
  </si>
  <si>
    <t>2) Veniturile din vânzări÷inventar</t>
  </si>
  <si>
    <t>Nu este la fel de exact ca COGS, dar poate fi mai adecvat pentru comparabilitate, deoarece multe companii utilizează venituri din vânzări și nu COGS în rapoartele lor financiare.</t>
  </si>
  <si>
    <t>3) Utilizează inventarul mediu dacă întreprinderea ta are vânzări sezoniere (adăugă cifre anuale de începere și de sfârșit, și împărțește la 2).</t>
  </si>
  <si>
    <t xml:space="preserve">Zilele de inventar restante sunt calculate ca 365÷raportul cifrei de afaceri a inventarului. </t>
  </si>
  <si>
    <t>COGS = costul mărfurilor vândute</t>
  </si>
  <si>
    <t>Rețineți că numerele evidențiate sunt utilizate ca exemplu și trebuie înlocuite cu datele financiare ale companiei tale</t>
  </si>
  <si>
    <t>*Valuta locală</t>
  </si>
  <si>
    <t>Analiza inventarului</t>
  </si>
  <si>
    <t>*MDL'000</t>
  </si>
  <si>
    <t>Inventarul real</t>
  </si>
  <si>
    <t>Inventarul mediu</t>
  </si>
  <si>
    <t>Costul bunurilor vândute</t>
  </si>
  <si>
    <t>Zile de inventar restante</t>
  </si>
  <si>
    <t>Amintiți-vă că, dacă nu aveți o perioadă de un an întreg (adică 365 de zile), trebuie să modificați numărul de zile în calculul vânzărilor.</t>
  </si>
  <si>
    <t>*Zilele de inventar pot fi reprezentate grafic în funcție de inventarul mediu sau de COGS</t>
  </si>
  <si>
    <t>3) Utilizați inventarul mediu pentru companiile care au vânzări sezoniere (adăugă cifre anuale de începere și de sfârșit, și împărțește la 2).</t>
  </si>
  <si>
    <t>Cantitatea economică de comandă (EOQ)</t>
  </si>
  <si>
    <t>EOQ calcul</t>
  </si>
  <si>
    <t>Costuri de instalare / comandă</t>
  </si>
  <si>
    <t>Rata cererii / cantitatea vândută</t>
  </si>
  <si>
    <t>Costuri de depozitare / transportare</t>
  </si>
  <si>
    <t>* Tendința EOQ poate fi ilustrată după cum urmează:</t>
  </si>
  <si>
    <t>EOQ poate fi interpretat după cum urmează:</t>
  </si>
  <si>
    <r>
      <rPr>
        <rFont val="Arial"/>
        <i/>
        <color theme="1"/>
        <sz val="10.0"/>
      </rPr>
      <t>În 2020, dimensiunea ideală a comenzii a fost de aproximativ 89.000 (echilibrul optim între cerere și minimizarea costurilor aferente). Acesta este și momentul în care ar trebui comandat un nou stoc.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</si>
</sst>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0"/>
    <numFmt numFmtId="165" formatCode="#,##0_);\(#,##0\);\-_)"/>
    <numFmt numFmtId="166" formatCode="#,##0.0%;\-#,##0.0%;\-"/>
    <numFmt numFmtId="167" formatCode="#,##0.0_);\(#,##0.0\);\-_)"/>
    <numFmt numFmtId="168" formatCode="0.0"/>
    <numFmt numFmtId="169" formatCode="#,##0.00_);\(#,##0.00\);\-_)"/>
  </numFmts>
  <fonts count="12">
    <font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9.0"/>
      <name val="Arial"/>
    </font>
    <font>
      <i/>
      <sz val="8.0"/>
      <name val="Arial"/>
    </font>
    <font>
      <b/>
      <sz val="12.0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sz val="8.0"/>
      <color theme="1"/>
      <name val="Arial"/>
    </font>
    <font>
      <i/>
      <sz val="8.0"/>
      <color rgb="FF000000"/>
      <name val="Arial"/>
    </font>
    <font>
      <sz val="9.0"/>
      <color theme="1"/>
      <name val="Arial"/>
    </font>
    <font>
      <i/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 style="thin">
        <color rgb="FF1F3864"/>
      </left>
      <right/>
      <top style="thin">
        <color rgb="FF1F3864"/>
      </top>
      <bottom style="thin">
        <color rgb="FF1F3864"/>
      </bottom>
    </border>
    <border>
      <left/>
      <right/>
      <top style="thin">
        <color rgb="FF1F3864"/>
      </top>
      <bottom style="thin">
        <color rgb="FF1F3864"/>
      </bottom>
    </border>
    <border>
      <left/>
      <right style="thin">
        <color rgb="FF1F3864"/>
      </right>
      <top style="thin">
        <color rgb="FF1F3864"/>
      </top>
      <bottom style="thin">
        <color rgb="FF1F3864"/>
      </bottom>
    </border>
    <border>
      <left style="thin">
        <color rgb="FF1F3864"/>
      </left>
      <right/>
      <top/>
      <bottom/>
    </border>
    <border>
      <left/>
      <right/>
      <top/>
      <bottom/>
    </border>
    <border>
      <left/>
      <right style="thin">
        <color rgb="FF1F3864"/>
      </right>
      <top/>
      <bottom/>
    </border>
    <border>
      <left style="thin">
        <color rgb="FF1F3864"/>
      </left>
      <right/>
      <top style="thin">
        <color rgb="FF1F3864"/>
      </top>
      <bottom style="medium">
        <color rgb="FF1F3864"/>
      </bottom>
    </border>
    <border>
      <left/>
      <right/>
      <top style="thin">
        <color rgb="FF1F3864"/>
      </top>
      <bottom style="medium">
        <color rgb="FF1F3864"/>
      </bottom>
    </border>
    <border>
      <left/>
      <right style="thin">
        <color rgb="FF1F3864"/>
      </right>
      <top style="thin">
        <color rgb="FF1F3864"/>
      </top>
      <bottom style="medium">
        <color rgb="FF1F3864"/>
      </bottom>
    </border>
    <border>
      <left style="thin">
        <color rgb="FF1F3864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thin">
        <color rgb="FF1F3864"/>
      </right>
      <top/>
      <bottom style="medium">
        <color rgb="FF1F3864"/>
      </bottom>
    </border>
    <border>
      <left/>
      <right style="thin">
        <color rgb="FF000000"/>
      </right>
      <top style="thin">
        <color rgb="FF1F3864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medium">
        <color rgb="FF1F3864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quotePrefix="1" borderId="1" fillId="2" fontId="6" numFmtId="0" xfId="0" applyAlignment="1" applyBorder="1" applyFill="1" applyFont="1">
      <alignment horizontal="left" vertical="center"/>
    </xf>
    <xf borderId="2" fillId="2" fontId="6" numFmtId="0" xfId="0" applyAlignment="1" applyBorder="1" applyFont="1">
      <alignment horizontal="left" vertical="center"/>
    </xf>
    <xf borderId="3" fillId="2" fontId="6" numFmtId="0" xfId="0" applyAlignment="1" applyBorder="1" applyFont="1">
      <alignment horizontal="left" vertical="center"/>
    </xf>
    <xf borderId="4" fillId="3" fontId="7" numFmtId="0" xfId="0" applyAlignment="1" applyBorder="1" applyFill="1" applyFont="1">
      <alignment horizontal="left" readingOrder="0"/>
    </xf>
    <xf borderId="5" fillId="3" fontId="7" numFmtId="0" xfId="0" applyAlignment="1" applyBorder="1" applyFont="1">
      <alignment horizontal="right" shrinkToFit="0" wrapText="1"/>
    </xf>
    <xf borderId="6" fillId="3" fontId="7" numFmtId="0" xfId="0" applyAlignment="1" applyBorder="1" applyFont="1">
      <alignment horizontal="right" shrinkToFit="0" wrapText="1"/>
    </xf>
    <xf borderId="7" fillId="3" fontId="8" numFmtId="0" xfId="0" applyAlignment="1" applyBorder="1" applyFont="1">
      <alignment horizontal="left" vertical="center"/>
    </xf>
    <xf borderId="8" fillId="4" fontId="8" numFmtId="165" xfId="0" applyAlignment="1" applyBorder="1" applyFill="1" applyFont="1" applyNumberFormat="1">
      <alignment horizontal="right" vertical="center"/>
    </xf>
    <xf borderId="9" fillId="3" fontId="8" numFmtId="165" xfId="0" applyAlignment="1" applyBorder="1" applyFont="1" applyNumberFormat="1">
      <alignment horizontal="right" vertical="center"/>
    </xf>
    <xf borderId="10" fillId="3" fontId="7" numFmtId="0" xfId="0" applyAlignment="1" applyBorder="1" applyFont="1">
      <alignment horizontal="left" vertical="center"/>
    </xf>
    <xf borderId="11" fillId="3" fontId="7" numFmtId="165" xfId="0" applyAlignment="1" applyBorder="1" applyFont="1" applyNumberFormat="1">
      <alignment horizontal="right" vertical="center"/>
    </xf>
    <xf borderId="12" fillId="3" fontId="7" numFmtId="165" xfId="0" applyAlignment="1" applyBorder="1" applyFont="1" applyNumberFormat="1">
      <alignment horizontal="right" vertical="center"/>
    </xf>
    <xf borderId="8" fillId="3" fontId="8" numFmtId="165" xfId="0" applyAlignment="1" applyBorder="1" applyFont="1" applyNumberFormat="1">
      <alignment horizontal="right" vertical="center"/>
    </xf>
    <xf borderId="7" fillId="3" fontId="9" numFmtId="166" xfId="0" applyAlignment="1" applyBorder="1" applyFont="1" applyNumberFormat="1">
      <alignment horizontal="left" vertical="center"/>
    </xf>
    <xf borderId="8" fillId="3" fontId="9" numFmtId="166" xfId="0" applyAlignment="1" applyBorder="1" applyFont="1" applyNumberFormat="1">
      <alignment horizontal="right" vertical="center"/>
    </xf>
    <xf borderId="9" fillId="3" fontId="9" numFmtId="166" xfId="0" applyAlignment="1" applyBorder="1" applyFont="1" applyNumberFormat="1">
      <alignment horizontal="right" vertical="center"/>
    </xf>
    <xf quotePrefix="1" borderId="7" fillId="3" fontId="8" numFmtId="0" xfId="0" applyAlignment="1" applyBorder="1" applyFont="1">
      <alignment horizontal="left" vertical="center"/>
    </xf>
    <xf borderId="8" fillId="3" fontId="8" numFmtId="167" xfId="0" applyAlignment="1" applyBorder="1" applyFont="1" applyNumberFormat="1">
      <alignment horizontal="right" vertical="center"/>
    </xf>
    <xf borderId="9" fillId="3" fontId="8" numFmtId="167" xfId="0" applyAlignment="1" applyBorder="1" applyFont="1" applyNumberFormat="1">
      <alignment horizontal="right" vertical="center"/>
    </xf>
    <xf quotePrefix="1" borderId="13" fillId="3" fontId="8" numFmtId="0" xfId="0" applyAlignment="1" applyBorder="1" applyFont="1">
      <alignment horizontal="left" vertical="center"/>
    </xf>
    <xf borderId="14" fillId="3" fontId="8" numFmtId="167" xfId="0" applyAlignment="1" applyBorder="1" applyFont="1" applyNumberFormat="1">
      <alignment horizontal="right" vertical="center"/>
    </xf>
    <xf borderId="15" fillId="3" fontId="8" numFmtId="167" xfId="0" applyAlignment="1" applyBorder="1" applyFont="1" applyNumberFormat="1">
      <alignment horizontal="right" vertical="center"/>
    </xf>
    <xf quotePrefix="1" borderId="0" fillId="0" fontId="2" numFmtId="0" xfId="0" applyAlignment="1" applyFont="1">
      <alignment horizontal="left"/>
    </xf>
    <xf borderId="0" fillId="0" fontId="2" numFmtId="0" xfId="0" applyAlignment="1" applyFont="1">
      <alignment horizontal="left" shrinkToFit="0" wrapText="1"/>
    </xf>
    <xf quotePrefix="1" borderId="0" fillId="0" fontId="2" numFmtId="0" xfId="0" applyAlignment="1" applyFont="1">
      <alignment horizontal="left" readingOrder="0" shrinkToFit="0" wrapText="1"/>
    </xf>
    <xf borderId="0" fillId="0" fontId="10" numFmtId="164" xfId="0" applyFont="1" applyNumberFormat="1"/>
    <xf borderId="0" fillId="0" fontId="11" numFmtId="164" xfId="0" applyFont="1" applyNumberFormat="1"/>
    <xf quotePrefix="1"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vertical="center"/>
    </xf>
    <xf borderId="1" fillId="2" fontId="6" numFmtId="0" xfId="0" applyAlignment="1" applyBorder="1" applyFont="1">
      <alignment horizontal="left" vertical="center"/>
    </xf>
    <xf borderId="4" fillId="3" fontId="7" numFmtId="0" xfId="0" applyAlignment="1" applyBorder="1" applyFont="1">
      <alignment horizontal="left"/>
    </xf>
    <xf borderId="5" fillId="3" fontId="7" numFmtId="0" xfId="0" applyAlignment="1" applyBorder="1" applyFont="1">
      <alignment horizontal="right"/>
    </xf>
    <xf borderId="9" fillId="4" fontId="8" numFmtId="165" xfId="0" applyAlignment="1" applyBorder="1" applyFont="1" applyNumberFormat="1">
      <alignment horizontal="right" vertical="center"/>
    </xf>
    <xf borderId="8" fillId="5" fontId="8" numFmtId="165" xfId="0" applyAlignment="1" applyBorder="1" applyFill="1" applyFont="1" applyNumberFormat="1">
      <alignment horizontal="right" vertical="center"/>
    </xf>
    <xf borderId="9" fillId="5" fontId="8" numFmtId="165" xfId="0" applyAlignment="1" applyBorder="1" applyFont="1" applyNumberFormat="1">
      <alignment horizontal="right" vertical="center"/>
    </xf>
    <xf borderId="14" fillId="3" fontId="8" numFmtId="165" xfId="0" applyAlignment="1" applyBorder="1" applyFont="1" applyNumberFormat="1">
      <alignment horizontal="right" vertical="center"/>
    </xf>
    <xf borderId="15" fillId="3" fontId="8" numFmtId="165" xfId="0" applyAlignment="1" applyBorder="1" applyFont="1" applyNumberFormat="1">
      <alignment horizontal="right" vertical="center"/>
    </xf>
    <xf quotePrefix="1"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/>
    </xf>
    <xf borderId="0" fillId="0" fontId="2" numFmtId="165" xfId="0" applyFont="1" applyNumberFormat="1"/>
    <xf borderId="0" fillId="0" fontId="2" numFmtId="168" xfId="0" applyFont="1" applyNumberFormat="1"/>
    <xf quotePrefix="1" borderId="0" fillId="0" fontId="2" numFmtId="0" xfId="0" applyFont="1"/>
    <xf quotePrefix="1" borderId="0" fillId="0" fontId="2" numFmtId="0" xfId="0" applyAlignment="1" applyFont="1">
      <alignment horizontal="left" shrinkToFit="0" wrapText="1"/>
    </xf>
    <xf borderId="16" fillId="4" fontId="8" numFmtId="165" xfId="0" applyAlignment="1" applyBorder="1" applyFont="1" applyNumberFormat="1">
      <alignment horizontal="right" vertical="center"/>
    </xf>
    <xf borderId="17" fillId="4" fontId="8" numFmtId="165" xfId="0" applyAlignment="1" applyBorder="1" applyFont="1" applyNumberFormat="1">
      <alignment horizontal="right" vertical="center"/>
    </xf>
    <xf borderId="14" fillId="3" fontId="8" numFmtId="169" xfId="0" applyAlignment="1" applyBorder="1" applyFont="1" applyNumberFormat="1">
      <alignment horizontal="right" vertical="center"/>
    </xf>
    <xf borderId="18" fillId="3" fontId="8" numFmtId="169" xfId="0" applyAlignment="1" applyBorder="1" applyFont="1" applyNumberFormat="1">
      <alignment horizontal="right" vertical="center"/>
    </xf>
    <xf borderId="0" fillId="0" fontId="2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790836681134513"/>
          <c:y val="0.07544309234073018"/>
          <c:w val="0.6349900706856093"/>
          <c:h val="0.5715768247145766"/>
        </c:manualLayout>
      </c:layout>
      <c:barChart>
        <c:barDir val="col"/>
        <c:ser>
          <c:idx val="0"/>
          <c:order val="0"/>
          <c:tx>
            <c:v>Inventarul mediu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inventarului'!$D$17:$G$17</c:f>
            </c:strRef>
          </c:cat>
          <c:val>
            <c:numRef>
              <c:f>'Analiza inventarului'!$D$18:$G$18</c:f>
              <c:numCache/>
            </c:numRef>
          </c:val>
        </c:ser>
        <c:axId val="981323375"/>
        <c:axId val="912755357"/>
      </c:barChart>
      <c:lineChart>
        <c:varyColors val="0"/>
        <c:ser>
          <c:idx val="1"/>
          <c:order val="1"/>
          <c:tx>
            <c:v>Zile de inventar restante</c:v>
          </c:tx>
          <c:spPr>
            <a:ln cmpd="sng">
              <a:solidFill>
                <a:srgbClr val="FFC000"/>
              </a:solidFill>
            </a:ln>
          </c:spPr>
          <c:marker>
            <c:symbol val="circle"/>
            <c:size val="3"/>
            <c:spPr>
              <a:solidFill>
                <a:srgbClr val="FFC000"/>
              </a:solidFill>
              <a:ln cmpd="sng">
                <a:solidFill>
                  <a:srgbClr val="FFC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inventarului'!$D$17:$G$17</c:f>
            </c:strRef>
          </c:cat>
          <c:val>
            <c:numRef>
              <c:f>'Analiza inventarului'!$D$19:$G$19</c:f>
              <c:numCache/>
            </c:numRef>
          </c:val>
          <c:smooth val="0"/>
        </c:ser>
        <c:axId val="981323375"/>
        <c:axId val="912755357"/>
      </c:lineChart>
      <c:catAx>
        <c:axId val="981323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12755357"/>
      </c:catAx>
      <c:valAx>
        <c:axId val="912755357"/>
        <c:scaling>
          <c:orientation val="minMax"/>
          <c:max val="5000.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 0000</a:t>
                </a:r>
              </a:p>
            </c:rich>
          </c:tx>
          <c:layout>
            <c:manualLayout>
              <c:xMode val="edge"/>
              <c:yMode val="edge"/>
              <c:x val="0.008571428571428574"/>
              <c:y val="0.23662419470293491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81323375"/>
        <c:majorUnit val="1000.0"/>
        <c:minorUnit val="500.0"/>
      </c:valAx>
    </c:plotArea>
    <c:legend>
      <c:legendPos val="b"/>
      <c:layout>
        <c:manualLayout>
          <c:xMode val="edge"/>
          <c:yMode val="edge"/>
          <c:x val="0.1292472349222262"/>
          <c:y val="0.899999806475902"/>
        </c:manualLayout>
      </c:layout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790836681134513"/>
          <c:y val="0.07544309234073018"/>
          <c:w val="0.6349900706856093"/>
          <c:h val="0.5715768247145766"/>
        </c:manualLayout>
      </c:layout>
      <c:lineChart>
        <c:varyColors val="0"/>
        <c:ser>
          <c:idx val="0"/>
          <c:order val="0"/>
          <c:tx>
            <c:v>EOQ calcul</c:v>
          </c:tx>
          <c:spPr>
            <a:ln cmpd="sng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'Cantitatea comenzii economice'!$D$15:$G$15</c:f>
            </c:strRef>
          </c:cat>
          <c:val>
            <c:numRef>
              <c:f>'Cantitatea comenzii economice'!$D$17:$G$17</c:f>
              <c:numCache/>
            </c:numRef>
          </c:val>
          <c:smooth val="0"/>
        </c:ser>
        <c:axId val="975636340"/>
        <c:axId val="1600654935"/>
      </c:lineChart>
      <c:catAx>
        <c:axId val="9756363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00654935"/>
      </c:catAx>
      <c:valAx>
        <c:axId val="16006549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 '000</a:t>
                </a:r>
              </a:p>
            </c:rich>
          </c:tx>
          <c:layout>
            <c:manualLayout>
              <c:xMode val="edge"/>
              <c:yMode val="edge"/>
              <c:x val="0.008571428571428574"/>
              <c:y val="0.23662419470293491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75636340"/>
      </c:valAx>
    </c:plotArea>
    <c:legend>
      <c:legendPos val="b"/>
      <c:layout>
        <c:manualLayout>
          <c:xMode val="edge"/>
          <c:yMode val="edge"/>
          <c:x val="0.1292472349222262"/>
          <c:y val="0.899999806475902"/>
        </c:manualLayout>
      </c:layout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628650</xdr:colOff>
      <xdr:row>21</xdr:row>
      <xdr:rowOff>152400</xdr:rowOff>
    </xdr:from>
    <xdr:ext cx="3571875" cy="2381250"/>
    <xdr:graphicFrame>
      <xdr:nvGraphicFramePr>
        <xdr:cNvPr id="20878035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1066800</xdr:colOff>
      <xdr:row>20</xdr:row>
      <xdr:rowOff>9525</xdr:rowOff>
    </xdr:from>
    <xdr:ext cx="3943350" cy="2447925"/>
    <xdr:graphicFrame>
      <xdr:nvGraphicFramePr>
        <xdr:cNvPr id="7573258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88"/>
    <col customWidth="1" min="2" max="5" width="9.38"/>
    <col customWidth="1" min="6" max="6" width="8.5"/>
    <col customWidth="1" min="7" max="26" width="7.6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4</v>
      </c>
      <c r="B7" s="8"/>
      <c r="C7" s="8"/>
      <c r="D7" s="8"/>
      <c r="E7" s="8"/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2" t="s">
        <v>10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3" t="str">
        <f>CONCATENATE("Bilanțul la 31/12/",YEAR(TODAY())-2)</f>
        <v>Bilanțul la 31/12/2019</v>
      </c>
      <c r="B9" s="14">
        <v>2000.0</v>
      </c>
      <c r="C9" s="14">
        <v>9000.0</v>
      </c>
      <c r="D9" s="14">
        <v>600.0</v>
      </c>
      <c r="E9" s="14">
        <v>650.0</v>
      </c>
      <c r="F9" s="15">
        <f t="shared" ref="F9:F12" si="1">SUM(B9:E9)</f>
        <v>12250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3" t="str">
        <f>CONCATENATE(YEAR(TODAY())-1," Achiziții")</f>
        <v>2020 Achiziții</v>
      </c>
      <c r="B10" s="14">
        <v>4000.0</v>
      </c>
      <c r="C10" s="14">
        <v>1000.0</v>
      </c>
      <c r="D10" s="14">
        <v>5000.0</v>
      </c>
      <c r="E10" s="14">
        <v>1500.0</v>
      </c>
      <c r="F10" s="15">
        <f t="shared" si="1"/>
        <v>11500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3" t="str">
        <f>CONCATENATE(YEAR(TODAY())-1," COGS")</f>
        <v>2020 COGS</v>
      </c>
      <c r="B11" s="14">
        <v>-5000.0</v>
      </c>
      <c r="C11" s="14">
        <v>-9000.0</v>
      </c>
      <c r="D11" s="14">
        <v>-4000.0</v>
      </c>
      <c r="E11" s="14">
        <v>-1000.0</v>
      </c>
      <c r="F11" s="15">
        <f t="shared" si="1"/>
        <v>-19000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 t="str">
        <f>CONCATENATE("Bilanțul la 31/12/",YEAR(TODAY())-1)</f>
        <v>Bilanțul la 31/12/2020</v>
      </c>
      <c r="B12" s="17">
        <f t="shared" ref="B12:E12" si="2">B9+B11+B10</f>
        <v>1000</v>
      </c>
      <c r="C12" s="17">
        <f t="shared" si="2"/>
        <v>1000</v>
      </c>
      <c r="D12" s="17">
        <f t="shared" si="2"/>
        <v>1600</v>
      </c>
      <c r="E12" s="17">
        <f t="shared" si="2"/>
        <v>1150</v>
      </c>
      <c r="F12" s="18">
        <f t="shared" si="1"/>
        <v>4750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3"/>
      <c r="B13" s="19"/>
      <c r="C13" s="19"/>
      <c r="D13" s="19"/>
      <c r="E13" s="19"/>
      <c r="F13" s="1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11</v>
      </c>
      <c r="B14" s="21">
        <f t="shared" ref="B14:F14" si="3">B12/$F12</f>
        <v>0.2105263158</v>
      </c>
      <c r="C14" s="21">
        <f t="shared" si="3"/>
        <v>0.2105263158</v>
      </c>
      <c r="D14" s="21">
        <f t="shared" si="3"/>
        <v>0.3368421053</v>
      </c>
      <c r="E14" s="21">
        <f t="shared" si="3"/>
        <v>0.2421052632</v>
      </c>
      <c r="F14" s="22">
        <f t="shared" si="3"/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 t="s">
        <v>12</v>
      </c>
      <c r="B15" s="24">
        <f t="shared" ref="B15:F15" si="4">B11/((B9+B12)/2)*-1</f>
        <v>3.333333333</v>
      </c>
      <c r="C15" s="24">
        <f t="shared" si="4"/>
        <v>1.8</v>
      </c>
      <c r="D15" s="24">
        <f t="shared" si="4"/>
        <v>3.636363636</v>
      </c>
      <c r="E15" s="24">
        <f t="shared" si="4"/>
        <v>1.111111111</v>
      </c>
      <c r="F15" s="25">
        <f t="shared" si="4"/>
        <v>2.235294118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 t="s">
        <v>13</v>
      </c>
      <c r="B16" s="27">
        <f t="shared" ref="B16:F16" si="5">365/B15</f>
        <v>109.5</v>
      </c>
      <c r="C16" s="27">
        <f t="shared" si="5"/>
        <v>202.7777778</v>
      </c>
      <c r="D16" s="27">
        <f t="shared" si="5"/>
        <v>100.375</v>
      </c>
      <c r="E16" s="27">
        <f t="shared" si="5"/>
        <v>328.5</v>
      </c>
      <c r="F16" s="28">
        <f t="shared" si="5"/>
        <v>163.2894737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9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9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9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5.5" customHeight="1">
      <c r="A25" s="30" t="s">
        <v>18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7.75" customHeight="1">
      <c r="A27" s="31" t="s">
        <v>19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9" t="s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2" t="s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25:F25"/>
    <mergeCell ref="A27:F2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25"/>
    <col customWidth="1" min="2" max="7" width="9.38"/>
    <col customWidth="1" min="8" max="26" width="7.88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33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4" t="s">
        <v>24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6" t="s">
        <v>24</v>
      </c>
      <c r="B7" s="8"/>
      <c r="C7" s="8"/>
      <c r="D7" s="8"/>
      <c r="E7" s="8"/>
      <c r="F7" s="8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7" t="s">
        <v>25</v>
      </c>
      <c r="B8" s="38">
        <f t="shared" ref="B8:E8" si="1">C8-1</f>
        <v>2016</v>
      </c>
      <c r="C8" s="38">
        <f t="shared" si="1"/>
        <v>2017</v>
      </c>
      <c r="D8" s="38">
        <f t="shared" si="1"/>
        <v>2018</v>
      </c>
      <c r="E8" s="38">
        <f t="shared" si="1"/>
        <v>2019</v>
      </c>
      <c r="F8" s="38">
        <f>YEAR(TODAY())-1</f>
        <v>2020</v>
      </c>
      <c r="G8" s="12" t="str">
        <f>CONCATENATE("6 luni încheiate 30 Iunie ",YEAR(TODAY())-1)</f>
        <v>6 luni încheiate 30 Iunie 2020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3" t="s">
        <v>26</v>
      </c>
      <c r="B9" s="14">
        <v>3200.0</v>
      </c>
      <c r="C9" s="14">
        <v>4800.0</v>
      </c>
      <c r="D9" s="14">
        <v>3400.0</v>
      </c>
      <c r="E9" s="14">
        <v>3672.0</v>
      </c>
      <c r="F9" s="14">
        <v>3601.0</v>
      </c>
      <c r="G9" s="39">
        <v>3602.0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3" t="s">
        <v>27</v>
      </c>
      <c r="B10" s="40"/>
      <c r="C10" s="40">
        <f t="shared" ref="C10:G10" si="2">+AVERAGE(B9:C9)</f>
        <v>4000</v>
      </c>
      <c r="D10" s="40">
        <f t="shared" si="2"/>
        <v>4100</v>
      </c>
      <c r="E10" s="40">
        <f t="shared" si="2"/>
        <v>3536</v>
      </c>
      <c r="F10" s="40">
        <f t="shared" si="2"/>
        <v>3636.5</v>
      </c>
      <c r="G10" s="41">
        <f t="shared" si="2"/>
        <v>3601.5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3" t="s">
        <v>28</v>
      </c>
      <c r="B11" s="14">
        <v>14607.0</v>
      </c>
      <c r="C11" s="14">
        <v>14085.0</v>
      </c>
      <c r="D11" s="14">
        <v>14100.0</v>
      </c>
      <c r="E11" s="14">
        <v>15034.0</v>
      </c>
      <c r="F11" s="14">
        <v>18621.0</v>
      </c>
      <c r="G11" s="39">
        <v>10016.0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6" t="s">
        <v>29</v>
      </c>
      <c r="B12" s="42"/>
      <c r="C12" s="42">
        <f t="shared" ref="C12:F12" si="3">365/(C11/C10)</f>
        <v>103.656372</v>
      </c>
      <c r="D12" s="42">
        <f t="shared" si="3"/>
        <v>106.1347518</v>
      </c>
      <c r="E12" s="42">
        <f t="shared" si="3"/>
        <v>85.84807769</v>
      </c>
      <c r="F12" s="42">
        <f t="shared" si="3"/>
        <v>71.28094624</v>
      </c>
      <c r="G12" s="43">
        <f>365/(G11/G10)*0.5</f>
        <v>65.62237919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>
      <c r="A15" s="44" t="s">
        <v>30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>
        <f t="shared" ref="B17:G17" si="4">B8</f>
        <v>2016</v>
      </c>
      <c r="C17" s="2">
        <f t="shared" si="4"/>
        <v>2017</v>
      </c>
      <c r="D17" s="2">
        <f t="shared" si="4"/>
        <v>2018</v>
      </c>
      <c r="E17" s="2">
        <f t="shared" si="4"/>
        <v>2019</v>
      </c>
      <c r="F17" s="2">
        <f t="shared" si="4"/>
        <v>2020</v>
      </c>
      <c r="G17" s="45" t="str">
        <f t="shared" si="4"/>
        <v>6 luni încheiate 30 Iunie 2020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6" t="str">
        <f>A10</f>
        <v>Inventarul mediu</v>
      </c>
      <c r="B18" s="2"/>
      <c r="C18" s="47">
        <f t="shared" ref="C18:G18" si="5">C10</f>
        <v>4000</v>
      </c>
      <c r="D18" s="47">
        <f t="shared" si="5"/>
        <v>4100</v>
      </c>
      <c r="E18" s="47">
        <f t="shared" si="5"/>
        <v>3536</v>
      </c>
      <c r="F18" s="47">
        <f t="shared" si="5"/>
        <v>3636.5</v>
      </c>
      <c r="G18" s="47">
        <f t="shared" si="5"/>
        <v>3601.5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6" t="str">
        <f>A12</f>
        <v>Zile de inventar restante</v>
      </c>
      <c r="B19" s="2"/>
      <c r="C19" s="48">
        <f t="shared" ref="C19:G19" si="6">C12</f>
        <v>103.656372</v>
      </c>
      <c r="D19" s="48">
        <f t="shared" si="6"/>
        <v>106.1347518</v>
      </c>
      <c r="E19" s="48">
        <f t="shared" si="6"/>
        <v>85.84807769</v>
      </c>
      <c r="F19" s="48">
        <f t="shared" si="6"/>
        <v>71.28094624</v>
      </c>
      <c r="G19" s="48">
        <f t="shared" si="6"/>
        <v>65.62237919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49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9" t="s">
        <v>14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9" t="s">
        <v>15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 t="s">
        <v>16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9" t="s">
        <v>17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7.75" customHeight="1">
      <c r="A42" s="45" t="s">
        <v>18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50" t="s">
        <v>32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29" t="s">
        <v>20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5:G15"/>
    <mergeCell ref="A42:G42"/>
    <mergeCell ref="A44:G44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88"/>
    <col customWidth="1" min="2" max="7" width="9.38"/>
    <col customWidth="1" min="8" max="26" width="7.88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33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4" t="s">
        <v>33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34</v>
      </c>
      <c r="B7" s="8"/>
      <c r="C7" s="8"/>
      <c r="D7" s="8"/>
      <c r="E7" s="8"/>
      <c r="F7" s="8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7" t="s">
        <v>25</v>
      </c>
      <c r="B8" s="38">
        <f t="shared" ref="B8:E8" si="1">C8-1</f>
        <v>2016</v>
      </c>
      <c r="C8" s="38">
        <f t="shared" si="1"/>
        <v>2017</v>
      </c>
      <c r="D8" s="38">
        <f t="shared" si="1"/>
        <v>2018</v>
      </c>
      <c r="E8" s="38">
        <f t="shared" si="1"/>
        <v>2019</v>
      </c>
      <c r="F8" s="38">
        <f>YEAR(TODAY())-1</f>
        <v>2020</v>
      </c>
      <c r="G8" s="12" t="str">
        <f>CONCATENATE("6 luni încheiate 30 Iunie ",YEAR(TODAY())-1)</f>
        <v>6 luni încheiate 30 Iunie 2020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3" t="s">
        <v>35</v>
      </c>
      <c r="B9" s="14">
        <v>8000.0</v>
      </c>
      <c r="C9" s="14">
        <v>8000.0</v>
      </c>
      <c r="D9" s="14">
        <v>9000.0</v>
      </c>
      <c r="E9" s="14">
        <v>9000.0</v>
      </c>
      <c r="F9" s="14">
        <v>10000.0</v>
      </c>
      <c r="G9" s="51">
        <v>10000.0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3" t="s">
        <v>36</v>
      </c>
      <c r="B10" s="14">
        <v>500.0</v>
      </c>
      <c r="C10" s="14">
        <v>500.0</v>
      </c>
      <c r="D10" s="14">
        <v>750.0</v>
      </c>
      <c r="E10" s="14">
        <v>1500.0</v>
      </c>
      <c r="F10" s="14">
        <v>2000.0</v>
      </c>
      <c r="G10" s="52">
        <v>2000.0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3" t="s">
        <v>37</v>
      </c>
      <c r="B11" s="14">
        <v>4500.0</v>
      </c>
      <c r="C11" s="14">
        <v>4500.0</v>
      </c>
      <c r="D11" s="14">
        <v>4500.0</v>
      </c>
      <c r="E11" s="14">
        <v>5000.0</v>
      </c>
      <c r="F11" s="14">
        <v>5000.0</v>
      </c>
      <c r="G11" s="52">
        <v>5000.0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6" t="s">
        <v>34</v>
      </c>
      <c r="B12" s="53">
        <f t="shared" ref="B12:G12" si="2">+SQRT(2*B9*B10/B11)</f>
        <v>42.16370214</v>
      </c>
      <c r="C12" s="53">
        <f t="shared" si="2"/>
        <v>42.16370214</v>
      </c>
      <c r="D12" s="53">
        <f t="shared" si="2"/>
        <v>54.77225575</v>
      </c>
      <c r="E12" s="53">
        <f t="shared" si="2"/>
        <v>73.48469228</v>
      </c>
      <c r="F12" s="53">
        <f t="shared" si="2"/>
        <v>89.4427191</v>
      </c>
      <c r="G12" s="54">
        <f t="shared" si="2"/>
        <v>89.4427191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A14" s="5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>
        <f t="shared" ref="B15:G15" si="3">B8</f>
        <v>2016</v>
      </c>
      <c r="C15" s="2">
        <f t="shared" si="3"/>
        <v>2017</v>
      </c>
      <c r="D15" s="2">
        <f t="shared" si="3"/>
        <v>2018</v>
      </c>
      <c r="E15" s="2">
        <f t="shared" si="3"/>
        <v>2019</v>
      </c>
      <c r="F15" s="2">
        <f t="shared" si="3"/>
        <v>2020</v>
      </c>
      <c r="G15" s="45" t="str">
        <f t="shared" si="3"/>
        <v>6 luni încheiate 30 Iunie 2020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6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6" t="str">
        <f>A12</f>
        <v>EOQ calcul</v>
      </c>
      <c r="B17" s="2"/>
      <c r="C17" s="48">
        <f t="shared" ref="C17:G17" si="4">C12</f>
        <v>42.16370214</v>
      </c>
      <c r="D17" s="48">
        <f t="shared" si="4"/>
        <v>54.77225575</v>
      </c>
      <c r="E17" s="48">
        <f t="shared" si="4"/>
        <v>73.48469228</v>
      </c>
      <c r="F17" s="48">
        <f t="shared" si="4"/>
        <v>89.4427191</v>
      </c>
      <c r="G17" s="48">
        <f t="shared" si="4"/>
        <v>89.4427191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9" t="s">
        <v>38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9" t="s">
        <v>39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>
      <c r="A36" s="30" t="s">
        <v>40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4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4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4:G14"/>
    <mergeCell ref="A36:G3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2021-01-31T14:15:27Z</dcterms:created>
</cp:coreProperties>
</file>